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Relatório comparativo de recursos recebidos, gastos e devolvidos ao Poder Público\"/>
    </mc:Choice>
  </mc:AlternateContent>
  <xr:revisionPtr revIDLastSave="0" documentId="8_{224E7009-87F1-4F4B-A959-928109E7E5C0}" xr6:coauthVersionLast="47" xr6:coauthVersionMax="47" xr10:uidLastSave="{00000000-0000-0000-0000-000000000000}"/>
  <bookViews>
    <workbookView xWindow="-120" yWindow="-120" windowWidth="24240" windowHeight="13020" xr2:uid="{AECA82C4-FEAA-4A42-8197-D853FB769350}"/>
  </bookViews>
  <sheets>
    <sheet name="12_2025" sheetId="1" r:id="rId1"/>
  </sheets>
  <definedNames>
    <definedName name="_xlnm.Print_Area" localSheetId="0">'12_2025'!$A$1:$B$124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03" i="1"/>
  <c r="B102" i="1"/>
  <c r="B101" i="1"/>
  <c r="B95" i="1"/>
  <c r="B89" i="1"/>
  <c r="B82" i="1"/>
  <c r="B90" i="1" s="1"/>
  <c r="B77" i="1"/>
  <c r="B75" i="1"/>
  <c r="B74" i="1"/>
  <c r="B73" i="1"/>
  <c r="B72" i="1"/>
  <c r="B70" i="1"/>
  <c r="B69" i="1"/>
  <c r="B68" i="1"/>
  <c r="B60" i="1"/>
  <c r="B64" i="1" s="1"/>
  <c r="B55" i="1"/>
  <c r="B54" i="1"/>
  <c r="B53" i="1" s="1"/>
  <c r="B57" i="1" s="1"/>
  <c r="B46" i="1"/>
  <c r="B44" i="1"/>
  <c r="B40" i="1"/>
  <c r="B38" i="1"/>
  <c r="B36" i="1"/>
  <c r="B100" i="1" s="1"/>
  <c r="B99" i="1" s="1"/>
  <c r="B35" i="1"/>
  <c r="B50" i="1" s="1"/>
  <c r="B29" i="1"/>
  <c r="B26" i="1"/>
  <c r="B32" i="1" s="1"/>
  <c r="B105" i="1" l="1"/>
</calcChain>
</file>

<file path=xl/sharedStrings.xml><?xml version="1.0" encoding="utf-8"?>
<sst xmlns="http://schemas.openxmlformats.org/spreadsheetml/2006/main" count="104" uniqueCount="104">
  <si>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</si>
  <si>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</si>
  <si>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</si>
  <si>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</si>
  <si>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</si>
  <si>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</si>
  <si>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</si>
  <si>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</si>
  <si>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</si>
  <si>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</si>
  <si>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</si>
  <si>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</si>
  <si>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</si>
  <si>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</si>
  <si>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12/2025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</si>
  <si>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</si>
  <si>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</si>
  <si>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</si>
  <si>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</si>
  <si>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</si>
  <si>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4,67% VLR</t>
  </si>
  <si>
    <t>1.3 Aplicações Financeiras - CUSTEIO e INVESTIMENTO</t>
  </si>
  <si>
    <t>1.3.1 CEF – APLIC 579393185-2 CUSTEIO</t>
  </si>
  <si>
    <t>1.3.2 CEF – APLIC 579393187-9 FUNDO DE PROV RESCISÕES TRABALHISTAS E AÇÕES JUDICIAIS 4,67%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</si>
  <si>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</si>
  <si>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</si>
  <si>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</si>
  <si>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</si>
  <si>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4,67%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</si>
  <si>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</si>
  <si>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</si>
  <si>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</si>
  <si>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</si>
  <si>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4,67%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</si>
  <si>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</si>
  <si>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</si>
  <si>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</si>
  <si>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</si>
  <si>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</si>
  <si>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</si>
  <si>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</si>
  <si>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</si>
  <si>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</si>
  <si>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</si>
  <si>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</si>
  <si>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4,67%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</si>
  <si>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</si>
  <si>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</si>
  <si>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</si>
  <si>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</si>
  <si>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</si>
  <si>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4,67%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</si>
  <si>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</si>
  <si>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</si>
  <si>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</si>
  <si>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</si>
  <si>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</si>
  <si>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</si>
  <si>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</si>
  <si>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</si>
  <si>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</si>
  <si>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</si>
  <si>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</si>
  <si>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</si>
  <si>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</si>
  <si>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</si>
  <si>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</si>
  <si>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</si>
  <si>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</si>
  <si>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</si>
  <si>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</si>
  <si>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</si>
  <si>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</si>
  <si>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</si>
  <si>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</si>
  <si>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</si>
  <si>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- INVESTIMENTO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</si>
  <si>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</si>
  <si>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</si>
  <si>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</si>
  <si>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</si>
  <si>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</si>
  <si>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31/12/2025</t>
  </si>
  <si>
    <t>7.1 Caixa</t>
  </si>
  <si>
    <t>7.2. Banco Conta Movimento - CUSTEIO E INVESTIMENTO</t>
  </si>
  <si>
    <t>7.2.1 CEF 579393185-2 CUSTEIO</t>
  </si>
  <si>
    <t>7.2.2 CEF 579393187-9 FUNDO DE PROV RESCISÕES TRABALHISTAS E AÇÕES JUDICIAIS 4,67% VLR</t>
  </si>
  <si>
    <t>7.3 Aplicações Financeiras - CUSTEIO E INVESTIMENTO</t>
  </si>
  <si>
    <t>7.3.1 CEF APLIC 579393185-2 CUSTEIO</t>
  </si>
  <si>
    <t>7.3.2 CEF APLIC 579393187-9 FUNDO DE PROV RESCISÕES TRABALHISTAS E AÇÕES JUDICIAIS 4,67% VLR</t>
  </si>
  <si>
    <t>SALDO BANCÁRIO FINAL (soma=7.1+7.2+7.3)</t>
  </si>
  <si>
    <t>Fonte: Extratos bancários e Relatorio SIPEF/BRGAAP.</t>
  </si>
  <si>
    <t>8.INFORMAÇÕES COMPLEMENTARES - GLOSAS</t>
  </si>
  <si>
    <t>8.1 Glosa - residentes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</si>
  <si>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</si>
  <si>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</si>
  <si>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</si>
  <si>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</si>
  <si>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</si>
  <si>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t xml:space="preserve">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           </t>
  </si>
  <si>
    <t>Alessandro de Assis Gomes</t>
  </si>
  <si>
    <t>Goiânia, 05 de Janeiro de 2026.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</si>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</sst>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00&quot; &quot;;&quot; &quot;@&quot; &quot;"/>
  </numFmts>
  <fonts count="19">
    <font>
      <sz val="10"/>
      <color theme="1"/>
      <name val="Liberation Sans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sz val="11"/>
      <color rgb="FF000000"/>
      <name val="Calibri"/>
      <family val="2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164" fontId="5" fillId="0" borderId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68">
    <xf numFmtId="0" fontId="0" fillId="0" borderId="0" xfId="0"/>
    <xf numFmtId="0" fontId="1" fillId="0" borderId="0" xfId="6"/>
    <xf numFmtId="4" fontId="1" fillId="0" borderId="0" xfId="6" applyNumberFormat="1" applyAlignment="1">
      <alignment horizontal="right"/>
    </xf>
    <xf numFmtId="0" fontId="1" fillId="0" borderId="0" xfId="6" applyAlignment="1">
      <alignment vertical="center"/>
    </xf>
    <xf numFmtId="0" fontId="1" fillId="10" borderId="3" xfId="6" applyFill="1" applyBorder="1" applyAlignment="1">
      <alignment vertical="center"/>
    </xf>
    <xf numFmtId="4" fontId="1" fillId="10" borderId="3" xfId="6" applyNumberFormat="1" applyFill="1" applyBorder="1" applyAlignment="1">
      <alignment horizontal="right"/>
    </xf>
    <xf numFmtId="0" fontId="1" fillId="10" borderId="3" xfId="6" applyFill="1" applyBorder="1"/>
    <xf numFmtId="4" fontId="5" fillId="10" borderId="3" xfId="6" applyNumberFormat="1" applyFont="1" applyFill="1" applyBorder="1" applyAlignment="1">
      <alignment horizontal="right"/>
    </xf>
    <xf numFmtId="0" fontId="5" fillId="10" borderId="3" xfId="6" applyFont="1" applyFill="1" applyBorder="1"/>
    <xf numFmtId="4" fontId="5" fillId="0" borderId="0" xfId="6" applyNumberFormat="1" applyFont="1" applyAlignment="1">
      <alignment horizontal="right"/>
    </xf>
    <xf numFmtId="0" fontId="5" fillId="0" borderId="0" xfId="6" applyFont="1"/>
    <xf numFmtId="4" fontId="5" fillId="10" borderId="3" xfId="6" applyNumberFormat="1" applyFont="1" applyFill="1" applyBorder="1" applyAlignment="1">
      <alignment horizontal="left"/>
    </xf>
    <xf numFmtId="0" fontId="17" fillId="0" borderId="0" xfId="6" applyFont="1" applyAlignment="1">
      <alignment horizontal="center" vertical="center"/>
    </xf>
    <xf numFmtId="0" fontId="17" fillId="11" borderId="3" xfId="6" applyFont="1" applyFill="1" applyBorder="1" applyAlignment="1">
      <alignment horizontal="left" vertical="center"/>
    </xf>
    <xf numFmtId="4" fontId="17" fillId="11" borderId="3" xfId="6" applyNumberFormat="1" applyFont="1" applyFill="1" applyBorder="1" applyAlignment="1">
      <alignment horizontal="right" vertical="center"/>
    </xf>
    <xf numFmtId="4" fontId="1" fillId="0" borderId="0" xfId="6" applyNumberFormat="1" applyAlignment="1">
      <alignment horizontal="center" vertical="center"/>
    </xf>
    <xf numFmtId="4" fontId="17" fillId="0" borderId="3" xfId="6" applyNumberFormat="1" applyFont="1" applyBorder="1" applyAlignment="1">
      <alignment vertical="center" shrinkToFit="1"/>
    </xf>
    <xf numFmtId="4" fontId="17" fillId="0" borderId="3" xfId="6" applyNumberFormat="1" applyFont="1" applyBorder="1" applyAlignment="1">
      <alignment vertical="center"/>
    </xf>
    <xf numFmtId="4" fontId="5" fillId="0" borderId="0" xfId="8" applyNumberFormat="1" applyFont="1" applyFill="1" applyAlignment="1" applyProtection="1">
      <alignment vertical="center"/>
    </xf>
    <xf numFmtId="4" fontId="1" fillId="0" borderId="3" xfId="6" applyNumberFormat="1" applyBorder="1" applyAlignment="1">
      <alignment vertical="center" shrinkToFit="1"/>
    </xf>
    <xf numFmtId="4" fontId="1" fillId="0" borderId="3" xfId="6" applyNumberFormat="1" applyBorder="1" applyAlignment="1">
      <alignment vertical="center"/>
    </xf>
    <xf numFmtId="0" fontId="17" fillId="0" borderId="3" xfId="6" applyFont="1" applyBorder="1" applyAlignment="1">
      <alignment horizontal="left" vertical="center"/>
    </xf>
    <xf numFmtId="4" fontId="17" fillId="0" borderId="3" xfId="8" applyNumberFormat="1" applyFont="1" applyFill="1" applyBorder="1" applyAlignment="1" applyProtection="1">
      <alignment vertical="center"/>
    </xf>
    <xf numFmtId="4" fontId="5" fillId="0" borderId="3" xfId="8" applyNumberFormat="1" applyFont="1" applyFill="1" applyBorder="1" applyAlignment="1" applyProtection="1">
      <alignment vertical="center"/>
    </xf>
    <xf numFmtId="0" fontId="17" fillId="0" borderId="3" xfId="6" applyFont="1" applyBorder="1" applyAlignment="1">
      <alignment vertical="center" wrapText="1"/>
    </xf>
    <xf numFmtId="4" fontId="1" fillId="0" borderId="0" xfId="6" applyNumberFormat="1" applyAlignment="1">
      <alignment vertical="center"/>
    </xf>
    <xf numFmtId="0" fontId="1" fillId="0" borderId="3" xfId="6" applyBorder="1" applyAlignment="1">
      <alignment vertical="center" wrapText="1"/>
    </xf>
    <xf numFmtId="4" fontId="18" fillId="0" borderId="3" xfId="6" applyNumberFormat="1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4" fontId="1" fillId="0" borderId="0" xfId="6" applyNumberFormat="1" applyAlignment="1">
      <alignment horizontal="left"/>
    </xf>
    <xf numFmtId="0" fontId="5" fillId="0" borderId="3" xfId="6" applyFont="1" applyBorder="1" applyAlignment="1">
      <alignment vertical="center"/>
    </xf>
    <xf numFmtId="4" fontId="5" fillId="0" borderId="3" xfId="6" applyNumberFormat="1" applyFont="1" applyBorder="1" applyAlignment="1">
      <alignment vertical="center"/>
    </xf>
    <xf numFmtId="0" fontId="1" fillId="0" borderId="3" xfId="6" applyBorder="1" applyAlignment="1">
      <alignment vertical="center"/>
    </xf>
    <xf numFmtId="4" fontId="1" fillId="10" borderId="3" xfId="6" applyNumberFormat="1" applyFill="1" applyBorder="1" applyAlignment="1">
      <alignment vertical="center"/>
    </xf>
    <xf numFmtId="4" fontId="5" fillId="0" borderId="0" xfId="6" applyNumberFormat="1" applyFont="1" applyAlignment="1">
      <alignment vertical="center"/>
    </xf>
    <xf numFmtId="0" fontId="17" fillId="12" borderId="3" xfId="6" applyFont="1" applyFill="1" applyBorder="1" applyAlignment="1">
      <alignment vertical="center"/>
    </xf>
    <xf numFmtId="4" fontId="5" fillId="12" borderId="3" xfId="6" applyNumberFormat="1" applyFont="1" applyFill="1" applyBorder="1" applyAlignment="1">
      <alignment vertical="center"/>
    </xf>
    <xf numFmtId="4" fontId="5" fillId="10" borderId="0" xfId="6" applyNumberFormat="1" applyFont="1" applyFill="1" applyAlignment="1">
      <alignment horizontal="right"/>
    </xf>
    <xf numFmtId="0" fontId="1" fillId="10" borderId="0" xfId="6" applyFill="1"/>
    <xf numFmtId="4" fontId="5" fillId="0" borderId="3" xfId="6" applyNumberFormat="1" applyFont="1" applyBorder="1" applyAlignment="1">
      <alignment horizontal="right"/>
    </xf>
    <xf numFmtId="0" fontId="17" fillId="11" borderId="3" xfId="6" applyFont="1" applyFill="1" applyBorder="1" applyAlignment="1">
      <alignment vertical="center"/>
    </xf>
    <xf numFmtId="4" fontId="5" fillId="11" borderId="3" xfId="6" applyNumberFormat="1" applyFont="1" applyFill="1" applyBorder="1" applyAlignment="1">
      <alignment vertical="center"/>
    </xf>
    <xf numFmtId="4" fontId="5" fillId="0" borderId="0" xfId="6" applyNumberFormat="1" applyFont="1" applyAlignment="1"/>
    <xf numFmtId="4" fontId="17" fillId="11" borderId="3" xfId="6" applyNumberFormat="1" applyFont="1" applyFill="1" applyBorder="1" applyAlignment="1">
      <alignment horizontal="right"/>
    </xf>
    <xf numFmtId="4" fontId="5" fillId="11" borderId="3" xfId="6" applyNumberFormat="1" applyFont="1" applyFill="1" applyBorder="1" applyAlignment="1">
      <alignment horizontal="right"/>
    </xf>
    <xf numFmtId="0" fontId="5" fillId="0" borderId="3" xfId="6" applyFont="1" applyBorder="1" applyAlignment="1">
      <alignment vertical="center" wrapText="1"/>
    </xf>
    <xf numFmtId="4" fontId="1" fillId="0" borderId="0" xfId="6" applyNumberFormat="1"/>
    <xf numFmtId="4" fontId="17" fillId="0" borderId="3" xfId="6" applyNumberFormat="1" applyFont="1" applyBorder="1" applyAlignment="1">
      <alignment horizontal="right"/>
    </xf>
    <xf numFmtId="0" fontId="17" fillId="10" borderId="0" xfId="6" applyFont="1" applyFill="1" applyAlignment="1">
      <alignment horizontal="center" vertical="center"/>
    </xf>
    <xf numFmtId="4" fontId="5" fillId="11" borderId="3" xfId="8" applyNumberFormat="1" applyFont="1" applyFill="1" applyBorder="1" applyAlignment="1" applyProtection="1">
      <alignment vertical="center"/>
    </xf>
    <xf numFmtId="0" fontId="17" fillId="11" borderId="3" xfId="6" applyFont="1" applyFill="1" applyBorder="1" applyAlignment="1">
      <alignment vertical="top"/>
    </xf>
    <xf numFmtId="0" fontId="1" fillId="11" borderId="3" xfId="6" applyFill="1" applyBorder="1" applyAlignment="1">
      <alignment vertical="top"/>
    </xf>
    <xf numFmtId="0" fontId="1" fillId="0" borderId="3" xfId="6" applyBorder="1" applyAlignment="1">
      <alignment vertical="top"/>
    </xf>
    <xf numFmtId="4" fontId="17" fillId="11" borderId="3" xfId="8" applyNumberFormat="1" applyFont="1" applyFill="1" applyBorder="1" applyAlignment="1" applyProtection="1">
      <alignment vertical="center"/>
    </xf>
    <xf numFmtId="0" fontId="17" fillId="13" borderId="3" xfId="6" applyFont="1" applyFill="1" applyBorder="1" applyAlignment="1">
      <alignment vertical="top" wrapText="1"/>
    </xf>
    <xf numFmtId="0" fontId="5" fillId="10" borderId="0" xfId="6" applyFont="1" applyFill="1" applyAlignment="1">
      <alignment horizontal="left" vertical="top" wrapText="1"/>
    </xf>
    <xf numFmtId="0" fontId="17" fillId="10" borderId="0" xfId="6" applyFont="1" applyFill="1" applyAlignment="1">
      <alignment horizontal="left" vertical="top" wrapText="1"/>
    </xf>
    <xf numFmtId="0" fontId="5" fillId="0" borderId="0" xfId="6" applyFont="1" applyAlignment="1">
      <alignment horizontal="right"/>
    </xf>
    <xf numFmtId="0" fontId="1" fillId="0" borderId="0" xfId="6" applyAlignment="1">
      <alignment horizontal="right"/>
    </xf>
    <xf numFmtId="0" fontId="1" fillId="0" borderId="2" xfId="6" applyFill="1" applyBorder="1" applyAlignment="1">
      <alignment horizontal="center" vertical="center"/>
    </xf>
    <xf numFmtId="0" fontId="15" fillId="9" borderId="3" xfId="6" applyFont="1" applyFill="1" applyBorder="1" applyAlignment="1">
      <alignment horizontal="center" vertical="center"/>
    </xf>
    <xf numFmtId="0" fontId="1" fillId="10" borderId="3" xfId="6" applyFill="1" applyBorder="1" applyAlignment="1">
      <alignment horizontal="center" vertical="center" wrapText="1"/>
    </xf>
    <xf numFmtId="0" fontId="1" fillId="10" borderId="3" xfId="6" applyFill="1" applyBorder="1" applyAlignment="1">
      <alignment horizontal="left" vertical="center"/>
    </xf>
    <xf numFmtId="0" fontId="1" fillId="10" borderId="3" xfId="6" applyFill="1" applyBorder="1" applyAlignment="1">
      <alignment horizontal="left"/>
    </xf>
    <xf numFmtId="0" fontId="16" fillId="10" borderId="3" xfId="6" applyFont="1" applyFill="1" applyBorder="1" applyAlignment="1">
      <alignment horizontal="center" vertical="center"/>
    </xf>
    <xf numFmtId="0" fontId="17" fillId="10" borderId="3" xfId="6" applyFont="1" applyFill="1" applyBorder="1" applyAlignment="1">
      <alignment horizontal="left"/>
    </xf>
    <xf numFmtId="0" fontId="17" fillId="10" borderId="3" xfId="6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25613984-8B4D-45C5-B7FD-0B567B2A2C52}"/>
    <cellStyle name="Accent 1" xfId="2" xr:uid="{93FD0413-83C4-465F-B3DA-C196373E9502}"/>
    <cellStyle name="Accent 2" xfId="3" xr:uid="{803A5E2F-B55F-438B-B4B3-30BF9DF32980}"/>
    <cellStyle name="Accent 3" xfId="4" xr:uid="{DBF9581B-56DB-450F-AA61-2F898291ABB8}"/>
    <cellStyle name="Bad" xfId="5" xr:uid="{C95113E3-3710-47E9-A2A9-921E4E51D927}"/>
    <cellStyle name="Default" xfId="6" xr:uid="{B63D6DDD-1E06-4315-B088-6A43FB34EE00}"/>
    <cellStyle name="Error" xfId="7" xr:uid="{91DA424E-7C7A-4974-B3E6-B3EC2E6E30D1}"/>
    <cellStyle name="Excel Built-in Comma" xfId="8" xr:uid="{6901CC5B-1EBD-445B-A56D-0DB5ADF51D89}"/>
    <cellStyle name="Footnote" xfId="9" xr:uid="{67784E4A-379C-4D70-8566-2183D25DE3FC}"/>
    <cellStyle name="Good" xfId="10" xr:uid="{C476A255-6F8C-49AC-8C53-A5212309122D}"/>
    <cellStyle name="Heading" xfId="11" xr:uid="{802F95D0-4205-4B0E-9019-C303854C7860}"/>
    <cellStyle name="Heading 1" xfId="12" xr:uid="{E0EA5D51-6929-4894-830E-C7D4DE0D93AD}"/>
    <cellStyle name="Heading 2" xfId="13" xr:uid="{E203F92D-9194-47D9-917D-97378E2CE2DF}"/>
    <cellStyle name="Hyperlink" xfId="14" xr:uid="{17DF15D6-A3E5-49A7-BF5A-25B40DB1874E}"/>
    <cellStyle name="Neutral" xfId="15" xr:uid="{D314D223-122A-4651-8039-995FEA6A5773}"/>
    <cellStyle name="Normal" xfId="0" builtinId="0" customBuiltin="1"/>
    <cellStyle name="Note" xfId="16" xr:uid="{91FAAEC0-377F-4081-A307-6F1A8BF046BE}"/>
    <cellStyle name="Result" xfId="17" xr:uid="{81BD8620-8DB8-4093-AF4A-D6F68F6BF5FD}"/>
    <cellStyle name="Status" xfId="18" xr:uid="{B2DA3A6A-B43B-4EF7-AE98-7D0319497BB7}"/>
    <cellStyle name="Text" xfId="19" xr:uid="{84D6D008-7DE2-45F4-9CA5-6FAD50D19AB2}"/>
    <cellStyle name="Warning" xfId="20" xr:uid="{BFBDC30F-DD5C-4016-BBCC-1624AA398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0B6BA8B7-60C1-FB8C-1EC6-355474AA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E528-0005-4A32-8242-33FFF0EB8B88}">
  <sheetPr>
    <pageSetUpPr fitToPage="1"/>
  </sheetPr>
  <dimension ref="A1:E129"/>
  <sheetViews>
    <sheetView tabSelected="1" workbookViewId="0">
      <selection sqref="A1:B1"/>
    </sheetView>
  </sheetViews>
  <sheetFormatPr defaultColWidth="44.140625" defaultRowHeight="13.9"/>
  <cols>
    <col min="1" max="1" width="120.85546875" style="1" customWidth="1"/>
    <col min="2" max="2" width="45" style="1" customWidth="1"/>
    <col min="3" max="3" width="40.7109375" style="1" customWidth="1"/>
    <col min="4" max="4" width="44.140625" style="2" customWidth="1"/>
    <col min="5" max="6" width="44.140625" style="1" customWidth="1"/>
    <col min="7" max="16384" width="44.140625" style="1"/>
  </cols>
  <sheetData>
    <row r="1" spans="1:3" ht="121.5" customHeight="1">
      <c r="A1" s="59" t="s">
        <v>0</v>
      </c>
      <c r="B1" s="59"/>
    </row>
    <row r="2" spans="1:3" s="1" customFormat="1" ht="12.75">
      <c r="A2" s="60" t="s">
        <v>1</v>
      </c>
      <c r="B2" s="60"/>
      <c r="C2" s="2"/>
    </row>
    <row r="3" spans="1:3" s="1" customFormat="1" ht="12.75">
      <c r="A3" s="60"/>
      <c r="B3" s="60"/>
      <c r="C3" s="2"/>
    </row>
    <row r="4" spans="1:3" s="1" customFormat="1" ht="12.75">
      <c r="A4" s="60"/>
      <c r="B4" s="60"/>
      <c r="C4" s="2"/>
    </row>
    <row r="5" spans="1:3" s="1" customFormat="1" ht="12.75">
      <c r="A5" s="60"/>
      <c r="B5" s="60"/>
      <c r="C5" s="2"/>
    </row>
    <row r="6" spans="1:3" s="1" customFormat="1" ht="12.75">
      <c r="A6" s="60"/>
      <c r="B6" s="60"/>
      <c r="C6" s="2"/>
    </row>
    <row r="7" spans="1:3" s="1" customFormat="1" ht="12.75">
      <c r="A7" s="60"/>
      <c r="B7" s="60"/>
      <c r="C7" s="3"/>
    </row>
    <row r="8" spans="1:3" s="1" customFormat="1" ht="23.25" customHeight="1">
      <c r="A8" s="61" t="s">
        <v>2</v>
      </c>
      <c r="B8" s="61"/>
      <c r="C8" s="3"/>
    </row>
    <row r="9" spans="1:3" s="1" customFormat="1" ht="23.25" customHeight="1">
      <c r="A9" s="61"/>
      <c r="B9" s="61"/>
      <c r="C9" s="3"/>
    </row>
    <row r="10" spans="1:3" s="1" customFormat="1" ht="12.75">
      <c r="A10" s="62" t="s">
        <v>3</v>
      </c>
      <c r="B10" s="62"/>
      <c r="C10" s="2"/>
    </row>
    <row r="11" spans="1:3" s="1" customFormat="1" ht="12.75">
      <c r="A11" s="4" t="s">
        <v>4</v>
      </c>
      <c r="B11" s="5"/>
      <c r="C11" s="2"/>
    </row>
    <row r="12" spans="1:3" s="1" customFormat="1" ht="12.75">
      <c r="A12" s="63" t="s">
        <v>5</v>
      </c>
      <c r="B12" s="63"/>
    </row>
    <row r="13" spans="1:3" s="1" customFormat="1" ht="12.75">
      <c r="A13" s="6" t="s">
        <v>6</v>
      </c>
      <c r="B13" s="5"/>
      <c r="C13" s="2"/>
    </row>
    <row r="14" spans="1:3" s="1" customFormat="1" ht="12.75">
      <c r="A14" s="63" t="s">
        <v>7</v>
      </c>
      <c r="B14" s="63"/>
      <c r="C14" s="2"/>
    </row>
    <row r="15" spans="1:3" s="1" customFormat="1" ht="12.75">
      <c r="A15" s="6" t="s">
        <v>8</v>
      </c>
      <c r="B15" s="5"/>
      <c r="C15" s="2"/>
    </row>
    <row r="16" spans="1:3" s="1" customFormat="1" ht="15">
      <c r="A16" s="6" t="s">
        <v>9</v>
      </c>
      <c r="B16" s="7"/>
      <c r="C16" s="2"/>
    </row>
    <row r="17" spans="1:3" ht="15">
      <c r="A17" s="6" t="s">
        <v>10</v>
      </c>
      <c r="B17" s="7"/>
      <c r="C17" s="2"/>
    </row>
    <row r="18" spans="1:3" s="10" customFormat="1" ht="15">
      <c r="A18" s="8" t="s">
        <v>11</v>
      </c>
      <c r="B18" s="7">
        <v>5231353.46</v>
      </c>
      <c r="C18" s="9"/>
    </row>
    <row r="19" spans="1:3" s="10" customFormat="1" ht="15">
      <c r="A19" s="8" t="s">
        <v>12</v>
      </c>
      <c r="B19" s="7">
        <v>0</v>
      </c>
      <c r="C19" s="9"/>
    </row>
    <row r="20" spans="1:3" s="10" customFormat="1" ht="15">
      <c r="A20" s="8"/>
      <c r="B20" s="11"/>
      <c r="C20" s="9"/>
    </row>
    <row r="21" spans="1:3" ht="26.25">
      <c r="A21" s="64" t="s">
        <v>13</v>
      </c>
      <c r="B21" s="64"/>
    </row>
    <row r="22" spans="1:3" ht="14.25" customHeight="1">
      <c r="A22" s="65" t="s">
        <v>14</v>
      </c>
      <c r="B22" s="66" t="s">
        <v>15</v>
      </c>
    </row>
    <row r="23" spans="1:3" ht="14.25" customHeight="1">
      <c r="A23" s="65"/>
      <c r="B23" s="66"/>
      <c r="C23" s="12"/>
    </row>
    <row r="24" spans="1:3" ht="15">
      <c r="A24" s="13" t="s">
        <v>16</v>
      </c>
      <c r="B24" s="14"/>
      <c r="C24" s="15"/>
    </row>
    <row r="25" spans="1:3" ht="15">
      <c r="A25" s="16" t="s">
        <v>17</v>
      </c>
      <c r="B25" s="17">
        <v>0</v>
      </c>
      <c r="C25" s="18"/>
    </row>
    <row r="26" spans="1:3" ht="15">
      <c r="A26" s="16" t="s">
        <v>18</v>
      </c>
      <c r="B26" s="17">
        <f>SUM(B27:B28)</f>
        <v>0</v>
      </c>
      <c r="C26" s="18"/>
    </row>
    <row r="27" spans="1:3" ht="15">
      <c r="A27" s="19" t="s">
        <v>19</v>
      </c>
      <c r="B27" s="20">
        <v>0</v>
      </c>
      <c r="C27" s="18"/>
    </row>
    <row r="28" spans="1:3" ht="15">
      <c r="A28" s="19" t="s">
        <v>20</v>
      </c>
      <c r="B28" s="20">
        <v>0</v>
      </c>
      <c r="C28" s="18"/>
    </row>
    <row r="29" spans="1:3" ht="15">
      <c r="A29" s="16" t="s">
        <v>21</v>
      </c>
      <c r="B29" s="17">
        <f>SUM(B30:B31)</f>
        <v>930645.14</v>
      </c>
      <c r="C29" s="18"/>
    </row>
    <row r="30" spans="1:3" ht="15">
      <c r="A30" s="19" t="s">
        <v>22</v>
      </c>
      <c r="B30" s="20">
        <v>417553.38</v>
      </c>
      <c r="C30" s="18"/>
    </row>
    <row r="31" spans="1:3" ht="15">
      <c r="A31" s="19" t="s">
        <v>23</v>
      </c>
      <c r="B31" s="20">
        <v>513091.76</v>
      </c>
      <c r="C31" s="18"/>
    </row>
    <row r="32" spans="1:3" ht="15">
      <c r="A32" s="21" t="s">
        <v>24</v>
      </c>
      <c r="B32" s="22">
        <f>SUM(B25+B26+B29)</f>
        <v>930645.14</v>
      </c>
      <c r="C32" s="18"/>
    </row>
    <row r="33" spans="1:4" ht="15">
      <c r="A33" s="19"/>
      <c r="B33" s="23"/>
      <c r="C33" s="18"/>
    </row>
    <row r="34" spans="1:4" ht="15">
      <c r="A34" s="13" t="s">
        <v>25</v>
      </c>
      <c r="B34" s="13"/>
      <c r="C34" s="12"/>
    </row>
    <row r="35" spans="1:4" ht="15">
      <c r="A35" s="24" t="s">
        <v>26</v>
      </c>
      <c r="B35" s="17">
        <f>SUM(B36:B38)</f>
        <v>4892160.22</v>
      </c>
      <c r="C35" s="25"/>
    </row>
    <row r="36" spans="1:4" ht="14.25">
      <c r="A36" s="26" t="s">
        <v>27</v>
      </c>
      <c r="B36" s="27">
        <f>1624718.93+1454569.22+1094823.92+267976.49</f>
        <v>4442088.5599999996</v>
      </c>
      <c r="C36" s="25"/>
    </row>
    <row r="37" spans="1:4" ht="12.75">
      <c r="A37" s="26" t="s">
        <v>28</v>
      </c>
      <c r="B37" s="20">
        <v>244304.2</v>
      </c>
      <c r="C37" s="25"/>
    </row>
    <row r="38" spans="1:4" ht="12.75">
      <c r="A38" s="26" t="s">
        <v>29</v>
      </c>
      <c r="B38" s="20">
        <f>24042.87+121197.03+60527.56</f>
        <v>205767.46</v>
      </c>
      <c r="C38" s="25"/>
    </row>
    <row r="39" spans="1:4" ht="15">
      <c r="A39" s="24" t="s">
        <v>30</v>
      </c>
      <c r="B39" s="17">
        <v>0</v>
      </c>
      <c r="C39" s="25"/>
    </row>
    <row r="40" spans="1:4" ht="15">
      <c r="A40" s="28" t="s">
        <v>31</v>
      </c>
      <c r="B40" s="17">
        <f>SUM(B41:B42)</f>
        <v>24795.870000000003</v>
      </c>
      <c r="C40" s="25"/>
      <c r="D40" s="29"/>
    </row>
    <row r="41" spans="1:4" ht="15">
      <c r="A41" s="30" t="s">
        <v>32</v>
      </c>
      <c r="B41" s="31">
        <v>17549.830000000002</v>
      </c>
      <c r="C41" s="25"/>
    </row>
    <row r="42" spans="1:4" ht="15">
      <c r="A42" s="30" t="s">
        <v>33</v>
      </c>
      <c r="B42" s="31">
        <v>7246.04</v>
      </c>
      <c r="C42" s="25"/>
    </row>
    <row r="43" spans="1:4" ht="15">
      <c r="A43" s="28" t="s">
        <v>34</v>
      </c>
      <c r="B43" s="17">
        <v>0</v>
      </c>
      <c r="C43" s="25"/>
    </row>
    <row r="44" spans="1:4" ht="15">
      <c r="A44" s="28" t="s">
        <v>35</v>
      </c>
      <c r="B44" s="17">
        <f>SUM(B45:B49)</f>
        <v>65301.740000000005</v>
      </c>
      <c r="C44" s="25"/>
    </row>
    <row r="45" spans="1:4" ht="12.75">
      <c r="A45" s="32" t="s">
        <v>36</v>
      </c>
      <c r="B45" s="20">
        <v>0</v>
      </c>
      <c r="C45" s="25"/>
    </row>
    <row r="46" spans="1:4" ht="12.75">
      <c r="A46" s="32" t="s">
        <v>37</v>
      </c>
      <c r="B46" s="20">
        <f>1094.4+139.35+1094.4+1353.14+3620.4+3620.4+25086.93+25086.93+2354.09+160.85+160.85+1530</f>
        <v>65301.740000000005</v>
      </c>
      <c r="C46" s="25"/>
    </row>
    <row r="47" spans="1:4" ht="12.75">
      <c r="A47" s="32" t="s">
        <v>38</v>
      </c>
      <c r="B47" s="20">
        <v>0</v>
      </c>
      <c r="C47" s="25"/>
    </row>
    <row r="48" spans="1:4" ht="12.75">
      <c r="A48" s="32" t="s">
        <v>39</v>
      </c>
      <c r="B48" s="33">
        <v>0</v>
      </c>
      <c r="C48" s="25"/>
    </row>
    <row r="49" spans="1:5" ht="15">
      <c r="A49" s="32" t="s">
        <v>40</v>
      </c>
      <c r="B49" s="20">
        <v>0</v>
      </c>
      <c r="C49" s="34"/>
    </row>
    <row r="50" spans="1:5" ht="15">
      <c r="A50" s="28" t="s">
        <v>41</v>
      </c>
      <c r="B50" s="17">
        <f>SUM(B35+B39+B40+B43+B44)</f>
        <v>4982257.83</v>
      </c>
      <c r="C50" s="34"/>
    </row>
    <row r="51" spans="1:5" ht="15">
      <c r="A51" s="28"/>
      <c r="B51" s="31"/>
      <c r="C51" s="34"/>
    </row>
    <row r="52" spans="1:5" ht="15">
      <c r="A52" s="35" t="s">
        <v>42</v>
      </c>
      <c r="B52" s="36"/>
      <c r="C52" s="34"/>
    </row>
    <row r="53" spans="1:5" ht="15">
      <c r="A53" s="24" t="s">
        <v>43</v>
      </c>
      <c r="B53" s="17">
        <f>B54+B55</f>
        <v>4696335.3000000007</v>
      </c>
      <c r="C53" s="34"/>
    </row>
    <row r="54" spans="1:5" ht="15">
      <c r="A54" s="26" t="s">
        <v>44</v>
      </c>
      <c r="B54" s="27">
        <f>358162.21+5582.17+1052772.23+620506.93+54389.71+1285+20417.57+878938.02+233947.27+27441.02+250999.62+420582.13+441216.15+12945.24+111382.57</f>
        <v>4490567.8400000008</v>
      </c>
      <c r="C54" s="34"/>
    </row>
    <row r="55" spans="1:5" ht="15">
      <c r="A55" s="26" t="s">
        <v>45</v>
      </c>
      <c r="B55" s="20">
        <f>B38</f>
        <v>205767.46</v>
      </c>
      <c r="C55" s="34"/>
    </row>
    <row r="56" spans="1:5" ht="15">
      <c r="A56" s="24" t="s">
        <v>46</v>
      </c>
      <c r="B56" s="17">
        <v>0</v>
      </c>
      <c r="C56" s="34"/>
    </row>
    <row r="57" spans="1:5" ht="15">
      <c r="A57" s="28" t="s">
        <v>47</v>
      </c>
      <c r="B57" s="17">
        <f>B53+B56</f>
        <v>4696335.3000000007</v>
      </c>
      <c r="C57" s="37"/>
      <c r="D57" s="38"/>
      <c r="E57" s="38"/>
    </row>
    <row r="58" spans="1:5" s="38" customFormat="1" ht="15">
      <c r="A58" s="28"/>
      <c r="B58" s="39"/>
      <c r="C58" s="9"/>
      <c r="D58" s="2"/>
      <c r="E58" s="1"/>
    </row>
    <row r="59" spans="1:5" ht="15">
      <c r="A59" s="40" t="s">
        <v>48</v>
      </c>
      <c r="B59" s="41"/>
      <c r="C59" s="9"/>
    </row>
    <row r="60" spans="1:5" ht="15">
      <c r="A60" s="24" t="s">
        <v>49</v>
      </c>
      <c r="B60" s="17">
        <f>SUM(B61:B62)</f>
        <v>4403728.08</v>
      </c>
      <c r="C60" s="9"/>
    </row>
    <row r="61" spans="1:5" ht="15">
      <c r="A61" s="30" t="s">
        <v>50</v>
      </c>
      <c r="B61" s="31">
        <v>4159423.88</v>
      </c>
      <c r="C61" s="42"/>
    </row>
    <row r="62" spans="1:5" ht="15">
      <c r="A62" s="30" t="s">
        <v>51</v>
      </c>
      <c r="B62" s="31">
        <v>244304.2</v>
      </c>
      <c r="C62" s="9"/>
    </row>
    <row r="63" spans="1:5" ht="15">
      <c r="A63" s="28" t="s">
        <v>52</v>
      </c>
      <c r="B63" s="17">
        <v>0</v>
      </c>
      <c r="C63" s="9"/>
    </row>
    <row r="64" spans="1:5" ht="15">
      <c r="A64" s="40" t="s">
        <v>53</v>
      </c>
      <c r="B64" s="43">
        <f>B60+B63</f>
        <v>4403728.08</v>
      </c>
      <c r="C64" s="37"/>
      <c r="D64" s="38"/>
      <c r="E64" s="38"/>
    </row>
    <row r="65" spans="1:5" s="38" customFormat="1" ht="15">
      <c r="A65" s="28"/>
      <c r="B65" s="39"/>
      <c r="C65" s="9"/>
      <c r="D65" s="2"/>
      <c r="E65" s="1"/>
    </row>
    <row r="66" spans="1:5" ht="15">
      <c r="A66" s="40" t="s">
        <v>54</v>
      </c>
      <c r="B66" s="44"/>
      <c r="C66" s="12"/>
    </row>
    <row r="67" spans="1:5" ht="15">
      <c r="A67" s="40" t="s">
        <v>55</v>
      </c>
      <c r="B67" s="40"/>
      <c r="C67" s="2"/>
    </row>
    <row r="68" spans="1:5" ht="15">
      <c r="A68" s="24" t="s">
        <v>56</v>
      </c>
      <c r="B68" s="17">
        <f>9076.59+552.7+5582.17+505.94+505.94+1016430.68+15618.18+5053.33+1678.21+1378.56+13514.49+420+666.04+9944.92+354106.86+505.94+505.94+2493.96+316.22+160.85+160.85+160.85+160.85+117+160.85+160.85+316.22+160.85+160.85+160.85+160.85+160.85+8026.1+382.2+4438.36+15061.19</f>
        <v>1468967.0900000008</v>
      </c>
      <c r="D68" s="1"/>
    </row>
    <row r="69" spans="1:5" ht="15">
      <c r="A69" s="28" t="s">
        <v>57</v>
      </c>
      <c r="B69" s="17">
        <f>39086.79+13053.33+3565.01+19600+2340+7623.55+413.25+3198.4+53.08+1832.3+304+4824.71+5237.57+665.11+876.8+876.8+377613.7+46057.21+99.6+338.7+98.6+78.6+264.6+74.3+46721.8+81315+11731.25+81495.7+10164.37+52240.37+18080.63+39229.3+9408+5421+41800+10288.95+12423.12+41800+39229.3+4223.25+15407+53776.05+50679+14546.75+79866.35+39229.3+25160.2+41800+37766.3+11262+11262+11994.26+7839.2+7839.2+1180+3672+13317.26+117369.02+30041.41+3049+8333.33+11187.82+5400+47691.25+36429.12+8108.64+9757.8+9757.8+15120+16217.28+13720+19865.41+6577.48+10800+12700.8+6081.48+5067.9+13739.64+26578.32+15120+4878.9+109504.2+1563+9025+4720.66+1073.57+655.9+3477.04+400+1816.08+592.01+3576.71+2897.61+5457.45+14554.89</f>
        <v>2073251.4399999997</v>
      </c>
      <c r="D69" s="1"/>
    </row>
    <row r="70" spans="1:5" ht="15">
      <c r="A70" s="28" t="s">
        <v>58</v>
      </c>
      <c r="B70" s="17">
        <f>6239.4+724.1+4540+24640+1050+8877+1492.91+717.5+14080.7+1080+672+1279.85+1614.9+4643.1+474+1876+3161.44+7394+9787+25337.68+1677.87+3129.61+4042.4+11737.28+1240+820+6000+1164.1+655.18+55362.5+451.74+930+32742.8+4569.25+6498.64+1202+1850.36+1186.56+20792+22000+1351.02+146.9+212.16+13594.5+8979.5+4482+1094.4+139.35+139.35+2860.2+964.95+1094.4+1094.4+4500+2472.95+1658.7+7086.72+20099.25+311.7+4955+425+284.5+1220+1089.12+1353.14+1420.1+5130+1416+4038.7+2800+834.78+3330+5849.8+1692.12+9093.66+504.18+5000+6451+2360+5900+993.8+299+417+810+4920+7786+529.2+4756+783.3+2152.15+1800+819+5477.46+432.5+5180+752.5+1400+657+1187.7+2865.88+2855.89+8862.24+658+5612.16+700.5+12036.5+4117.41+598+598+200+1353.14+807.5+3620.4+3620.4+3620.4+352.6+377.48+2366.68+15134.78+25086.93+2089.5+179.5+16570+48168+179.55+120+580+3675+766+1634+2354.09+737.21+1030.2+10637+2916+3686.3+412.62+25086.93+25086.93+2354.09+1455+25528.56+41809.7+1535+420+1209.6+5100+156+1225+3397+5736+974+407.8+1248+1986.6+3689.4+1590.04+17127.4+2610+2610+1434.47+13197.56+7696.98+3787+2208.04+2360+12980+40000+3862.5+4606.46+43283.92+1161.49+312+7144.66+7144.66+17861.65+1530+66240+368+3820+862.4+824.71+1100.77+1346.3+1467.95+1698.81+295.01+3408.75+1200+5400+9600+37600+8400+1530+18222.25+75079.3+1979.52</f>
        <v>1250854.1000000006</v>
      </c>
      <c r="D70" s="1"/>
    </row>
    <row r="71" spans="1:5" ht="15">
      <c r="A71" s="24" t="s">
        <v>59</v>
      </c>
      <c r="B71" s="17">
        <v>0</v>
      </c>
      <c r="D71" s="1"/>
    </row>
    <row r="72" spans="1:5" ht="15">
      <c r="A72" s="24" t="s">
        <v>60</v>
      </c>
      <c r="B72" s="17">
        <f>111.49+34467.19+15.63+74.25+74.25+167.13+74.25+74.25+74.25+74.25+74.25+74.25+167.13+16.61</f>
        <v>35539.179999999993</v>
      </c>
      <c r="D72" s="1"/>
    </row>
    <row r="73" spans="1:5" ht="15">
      <c r="A73" s="24" t="s">
        <v>61</v>
      </c>
      <c r="B73" s="17">
        <f>B74+B75</f>
        <v>170223.54</v>
      </c>
      <c r="D73" s="1"/>
    </row>
    <row r="74" spans="1:5" ht="15">
      <c r="A74" s="45" t="s">
        <v>62</v>
      </c>
      <c r="B74" s="27">
        <f>162856.57</f>
        <v>162856.57</v>
      </c>
      <c r="D74" s="1"/>
    </row>
    <row r="75" spans="1:5" ht="15">
      <c r="A75" s="45" t="s">
        <v>63</v>
      </c>
      <c r="B75" s="27">
        <f>1285+283.64+285.26+601.36+2676.05+1681.59+447.19+106.88</f>
        <v>7366.9699999999993</v>
      </c>
      <c r="D75" s="1"/>
    </row>
    <row r="76" spans="1:5" ht="30">
      <c r="A76" s="24" t="s">
        <v>64</v>
      </c>
      <c r="B76" s="17">
        <v>0</v>
      </c>
      <c r="C76" s="25"/>
    </row>
    <row r="77" spans="1:5" ht="15">
      <c r="A77" s="24" t="s">
        <v>65</v>
      </c>
      <c r="B77" s="17">
        <f>SUM(B78:B81)</f>
        <v>0</v>
      </c>
      <c r="C77" s="25"/>
    </row>
    <row r="78" spans="1:5" ht="15">
      <c r="A78" s="45" t="s">
        <v>66</v>
      </c>
      <c r="B78" s="31">
        <v>0</v>
      </c>
      <c r="C78" s="25"/>
    </row>
    <row r="79" spans="1:5" ht="15">
      <c r="A79" s="45" t="s">
        <v>67</v>
      </c>
      <c r="B79" s="31">
        <v>0</v>
      </c>
      <c r="C79" s="25"/>
    </row>
    <row r="80" spans="1:5" ht="15">
      <c r="A80" s="45" t="s">
        <v>68</v>
      </c>
      <c r="B80" s="31">
        <v>0</v>
      </c>
      <c r="C80" s="25"/>
    </row>
    <row r="81" spans="1:5" ht="15">
      <c r="A81" s="45" t="s">
        <v>69</v>
      </c>
      <c r="B81" s="31">
        <v>0</v>
      </c>
      <c r="C81" s="25"/>
    </row>
    <row r="82" spans="1:5" ht="15">
      <c r="A82" s="28" t="s">
        <v>70</v>
      </c>
      <c r="B82" s="17">
        <f>SUM(B68+B69+B70+B71+B72+B73+B76+B77)</f>
        <v>4998835.3500000006</v>
      </c>
      <c r="C82" s="25"/>
      <c r="E82" s="46"/>
    </row>
    <row r="83" spans="1:5" ht="15">
      <c r="A83" s="28"/>
      <c r="B83" s="20"/>
      <c r="C83" s="34"/>
    </row>
    <row r="84" spans="1:5" ht="15">
      <c r="A84" s="40" t="s">
        <v>71</v>
      </c>
      <c r="B84" s="40"/>
      <c r="C84" s="34"/>
    </row>
    <row r="85" spans="1:5" ht="15">
      <c r="A85" s="45" t="s">
        <v>72</v>
      </c>
      <c r="B85" s="20">
        <v>0</v>
      </c>
      <c r="C85" s="34"/>
    </row>
    <row r="86" spans="1:5" ht="15">
      <c r="A86" s="45" t="s">
        <v>73</v>
      </c>
      <c r="B86" s="20">
        <v>0</v>
      </c>
      <c r="C86" s="34"/>
    </row>
    <row r="87" spans="1:5" ht="15">
      <c r="A87" s="45" t="s">
        <v>74</v>
      </c>
      <c r="B87" s="20">
        <v>0</v>
      </c>
      <c r="C87" s="34"/>
    </row>
    <row r="88" spans="1:5" ht="15">
      <c r="A88" s="45" t="s">
        <v>75</v>
      </c>
      <c r="B88" s="20">
        <v>0</v>
      </c>
      <c r="C88" s="9"/>
    </row>
    <row r="89" spans="1:5" ht="14.25" customHeight="1">
      <c r="A89" s="28" t="s">
        <v>76</v>
      </c>
      <c r="B89" s="17">
        <f>B85+B86+B87+B88</f>
        <v>0</v>
      </c>
      <c r="C89" s="9"/>
    </row>
    <row r="90" spans="1:5" ht="15">
      <c r="A90" s="28" t="s">
        <v>77</v>
      </c>
      <c r="B90" s="17">
        <f>B82+B89</f>
        <v>4998835.3500000006</v>
      </c>
      <c r="C90" s="9"/>
    </row>
    <row r="91" spans="1:5" ht="15">
      <c r="A91" s="28"/>
      <c r="B91" s="31"/>
      <c r="C91" s="9"/>
    </row>
    <row r="92" spans="1:5" ht="15">
      <c r="A92" s="40" t="s">
        <v>78</v>
      </c>
      <c r="B92" s="41"/>
      <c r="C92" s="34"/>
    </row>
    <row r="93" spans="1:5" ht="15">
      <c r="A93" s="45" t="s">
        <v>79</v>
      </c>
      <c r="B93" s="17">
        <v>0</v>
      </c>
      <c r="C93" s="2"/>
    </row>
    <row r="94" spans="1:5" ht="15">
      <c r="A94" s="45" t="s">
        <v>80</v>
      </c>
      <c r="B94" s="47">
        <v>0</v>
      </c>
      <c r="C94" s="2"/>
    </row>
    <row r="95" spans="1:5" ht="15">
      <c r="A95" s="28" t="s">
        <v>81</v>
      </c>
      <c r="B95" s="47">
        <f>B93+B94</f>
        <v>0</v>
      </c>
      <c r="C95" s="48"/>
      <c r="D95" s="38"/>
      <c r="E95" s="38"/>
    </row>
    <row r="96" spans="1:5" s="38" customFormat="1" ht="15">
      <c r="A96" s="67"/>
      <c r="B96" s="67"/>
      <c r="C96" s="18"/>
      <c r="D96" s="46"/>
      <c r="E96" s="1"/>
    </row>
    <row r="97" spans="1:5" ht="15">
      <c r="A97" s="13" t="s">
        <v>82</v>
      </c>
      <c r="B97" s="49"/>
      <c r="C97" s="18"/>
      <c r="D97" s="46"/>
    </row>
    <row r="98" spans="1:5" ht="15">
      <c r="A98" s="16" t="s">
        <v>83</v>
      </c>
      <c r="B98" s="17">
        <v>0</v>
      </c>
      <c r="C98" s="18"/>
    </row>
    <row r="99" spans="1:5" ht="15" customHeight="1">
      <c r="A99" s="16" t="s">
        <v>84</v>
      </c>
      <c r="B99" s="17">
        <f>SUM(B100:B101)</f>
        <v>604340.90999999898</v>
      </c>
      <c r="C99" s="18"/>
      <c r="D99" s="46"/>
    </row>
    <row r="100" spans="1:5" ht="15" customHeight="1">
      <c r="A100" s="19" t="s">
        <v>85</v>
      </c>
      <c r="B100" s="20">
        <f>B30+B36+B41-B82+B44+B38-103959.25</f>
        <v>45466.369999999006</v>
      </c>
      <c r="C100" s="18"/>
    </row>
    <row r="101" spans="1:5" ht="15">
      <c r="A101" s="19" t="s">
        <v>86</v>
      </c>
      <c r="B101" s="20">
        <f>B31+B37+B42-B38</f>
        <v>558874.54</v>
      </c>
      <c r="C101" s="18"/>
    </row>
    <row r="102" spans="1:5" ht="15">
      <c r="A102" s="16" t="s">
        <v>87</v>
      </c>
      <c r="B102" s="17">
        <f>SUM(B103:B104)</f>
        <v>103959.25</v>
      </c>
      <c r="C102" s="18"/>
    </row>
    <row r="103" spans="1:5" ht="15">
      <c r="A103" s="19" t="s">
        <v>88</v>
      </c>
      <c r="B103" s="20">
        <f>0+103959.25</f>
        <v>103959.25</v>
      </c>
      <c r="C103" s="18"/>
    </row>
    <row r="104" spans="1:5" ht="15">
      <c r="A104" s="19" t="s">
        <v>89</v>
      </c>
      <c r="B104" s="20">
        <v>0</v>
      </c>
      <c r="C104" s="18"/>
    </row>
    <row r="105" spans="1:5" ht="15">
      <c r="A105" s="28" t="s">
        <v>90</v>
      </c>
      <c r="B105" s="22">
        <f>(B32+B50)-(B90+B95)-B112-B55</f>
        <v>708300.15999999922</v>
      </c>
      <c r="C105" s="2"/>
      <c r="D105" s="29"/>
    </row>
    <row r="106" spans="1:5" ht="15">
      <c r="A106" s="1" t="s">
        <v>91</v>
      </c>
      <c r="B106" s="31"/>
      <c r="C106" s="2"/>
      <c r="D106" s="29"/>
    </row>
    <row r="107" spans="1:5" ht="15">
      <c r="A107" s="50" t="s">
        <v>92</v>
      </c>
      <c r="B107" s="51"/>
      <c r="C107" s="2"/>
    </row>
    <row r="108" spans="1:5" ht="15">
      <c r="A108" s="52" t="s">
        <v>93</v>
      </c>
      <c r="B108" s="22">
        <v>0</v>
      </c>
      <c r="C108" s="2"/>
    </row>
    <row r="109" spans="1:5" ht="15">
      <c r="A109" s="52" t="s">
        <v>94</v>
      </c>
      <c r="B109" s="22">
        <v>0</v>
      </c>
      <c r="C109" s="2"/>
      <c r="E109" s="46"/>
    </row>
    <row r="110" spans="1:5" ht="15">
      <c r="A110" s="52" t="s">
        <v>95</v>
      </c>
      <c r="B110" s="22">
        <v>0</v>
      </c>
    </row>
    <row r="111" spans="1:5" ht="15">
      <c r="A111" s="52" t="s">
        <v>96</v>
      </c>
      <c r="B111" s="22">
        <v>0</v>
      </c>
    </row>
    <row r="112" spans="1:5" ht="15">
      <c r="A112" s="50" t="s">
        <v>97</v>
      </c>
      <c r="B112" s="53">
        <f>B108+B109+B110+B111</f>
        <v>0</v>
      </c>
    </row>
    <row r="113" spans="1:2" ht="15">
      <c r="A113" s="54" t="s">
        <v>98</v>
      </c>
      <c r="B113" s="54"/>
    </row>
    <row r="114" spans="1:2" ht="30">
      <c r="A114" s="54" t="s">
        <v>99</v>
      </c>
      <c r="B114" s="54"/>
    </row>
    <row r="115" spans="1:2" ht="15">
      <c r="A115" s="55"/>
      <c r="B115" s="56"/>
    </row>
    <row r="116" spans="1:2" ht="15">
      <c r="A116" s="55"/>
      <c r="B116" s="56"/>
    </row>
    <row r="117" spans="1:2" ht="15">
      <c r="A117" s="55"/>
      <c r="B117" s="56"/>
    </row>
    <row r="118" spans="1:2" ht="15">
      <c r="A118" s="55"/>
      <c r="B118" s="56"/>
    </row>
    <row r="119" spans="1:2" ht="15">
      <c r="A119" s="55"/>
      <c r="B119" s="56"/>
    </row>
    <row r="120" spans="1:2" ht="15">
      <c r="A120" s="55"/>
      <c r="B120" s="56"/>
    </row>
    <row r="121" spans="1:2" ht="15">
      <c r="A121" s="1" t="s">
        <v>100</v>
      </c>
      <c r="B121" s="57" t="s">
        <v>101</v>
      </c>
    </row>
    <row r="122" spans="1:2" ht="12.75">
      <c r="A122" s="1" t="s">
        <v>102</v>
      </c>
      <c r="B122" s="58"/>
    </row>
    <row r="123" spans="1:2" ht="12.75">
      <c r="A123" s="1" t="s">
        <v>103</v>
      </c>
      <c r="B123" s="58"/>
    </row>
    <row r="124" spans="1:2" ht="12.75"/>
    <row r="125" spans="1:2" ht="12.75"/>
    <row r="126" spans="1:2" ht="12.75"/>
    <row r="127" spans="1:2" ht="12.75"/>
    <row r="128" spans="1:2" ht="12.75"/>
    <row r="129" spans="2:2" ht="12.75">
      <c r="B129" s="46"/>
    </row>
  </sheetData>
  <mergeCells count="10">
    <mergeCell ref="A21:B21"/>
    <mergeCell ref="A22:A23"/>
    <mergeCell ref="B22:B23"/>
    <mergeCell ref="A96:B96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3029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12_2025</vt:lpstr>
      <vt:lpstr>'12_2025'!Area_de_impressao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458</cp:revision>
  <cp:lastPrinted>2025-04-07T14:23:12Z</cp:lastPrinted>
  <dcterms:created xsi:type="dcterms:W3CDTF">2021-09-23T15:15:02Z</dcterms:created>
  <dcterms:modified xsi:type="dcterms:W3CDTF">2026-01-06T11:44:50Z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